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S:\Vuibert\GESTION\2022\Production\Specialites\Finance de marches\web\"/>
    </mc:Choice>
  </mc:AlternateContent>
  <xr:revisionPtr revIDLastSave="0" documentId="13_ncr:1_{CB22BBF4-2801-45E5-A24A-E85388A489DB}" xr6:coauthVersionLast="47" xr6:coauthVersionMax="47" xr10:uidLastSave="{00000000-0000-0000-0000-000000000000}"/>
  <bookViews>
    <workbookView xWindow="-120" yWindow="-18120" windowWidth="29040" windowHeight="17640" activeTab="3" xr2:uid="{00000000-000D-0000-FFFF-FFFF00000000}"/>
  </bookViews>
  <sheets>
    <sheet name="ACCOR 2021" sheetId="1" r:id="rId1"/>
    <sheet name="O coupon" sheetId="2" r:id="rId2"/>
    <sheet name="duration" sheetId="3" r:id="rId3"/>
    <sheet name="émission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0" i="2" l="1"/>
  <c r="F10" i="2" s="1"/>
  <c r="F9" i="2"/>
  <c r="D11" i="2"/>
  <c r="E9" i="2"/>
  <c r="D23" i="2" l="1"/>
  <c r="C16" i="2"/>
  <c r="E11" i="2"/>
  <c r="F11" i="2" s="1"/>
  <c r="D12" i="2"/>
  <c r="E10" i="4"/>
  <c r="E11" i="4" s="1"/>
  <c r="F9" i="4"/>
  <c r="G9" i="4" s="1"/>
  <c r="H9" i="4" s="1"/>
  <c r="G8" i="4"/>
  <c r="H8" i="4" s="1"/>
  <c r="F8" i="4"/>
  <c r="E12" i="2" l="1"/>
  <c r="E13" i="2" s="1"/>
  <c r="E23" i="2"/>
  <c r="D13" i="2"/>
  <c r="E12" i="4"/>
  <c r="F10" i="4"/>
  <c r="F11" i="4" s="1"/>
  <c r="I16" i="3"/>
  <c r="I17" i="3" s="1"/>
  <c r="H16" i="3"/>
  <c r="H17" i="3" s="1"/>
  <c r="G16" i="3"/>
  <c r="G17" i="3" s="1"/>
  <c r="F16" i="3"/>
  <c r="F17" i="3" s="1"/>
  <c r="I7" i="3"/>
  <c r="I6" i="3"/>
  <c r="H6" i="3"/>
  <c r="H7" i="3" s="1"/>
  <c r="G6" i="3"/>
  <c r="G7" i="3" s="1"/>
  <c r="F6" i="3"/>
  <c r="F7" i="3" s="1"/>
  <c r="H9" i="3" s="1"/>
  <c r="W48" i="1"/>
  <c r="D11" i="1"/>
  <c r="D10" i="1"/>
  <c r="C16" i="1" s="1"/>
  <c r="E9" i="1"/>
  <c r="F9" i="1" s="1"/>
  <c r="E10" i="1" l="1"/>
  <c r="F10" i="1" s="1"/>
  <c r="H19" i="3"/>
  <c r="D12" i="1"/>
  <c r="D13" i="1" s="1"/>
  <c r="D23" i="1"/>
  <c r="F12" i="2"/>
  <c r="F23" i="2"/>
  <c r="C23" i="2" s="1"/>
  <c r="F12" i="4"/>
  <c r="G10" i="4"/>
  <c r="E11" i="1"/>
  <c r="E23" i="1" s="1"/>
  <c r="F13" i="2" l="1"/>
  <c r="C15" i="2"/>
  <c r="G11" i="4"/>
  <c r="H10" i="4"/>
  <c r="H11" i="4" s="1"/>
  <c r="H12" i="4" s="1"/>
  <c r="E12" i="1"/>
  <c r="F11" i="1"/>
  <c r="F12" i="1" l="1"/>
  <c r="F13" i="1" s="1"/>
  <c r="F23" i="1"/>
  <c r="C23" i="1" s="1"/>
  <c r="C17" i="2"/>
  <c r="C18" i="2"/>
  <c r="C19" i="2" s="1"/>
  <c r="D14" i="4"/>
  <c r="D16" i="4" s="1"/>
  <c r="D17" i="4" s="1"/>
  <c r="G12" i="4"/>
  <c r="E13" i="1"/>
  <c r="C15" i="1"/>
  <c r="C18" i="1" l="1"/>
  <c r="C19" i="1" s="1"/>
  <c r="C17" i="1"/>
</calcChain>
</file>

<file path=xl/sharedStrings.xml><?xml version="1.0" encoding="utf-8"?>
<sst xmlns="http://schemas.openxmlformats.org/spreadsheetml/2006/main" count="85" uniqueCount="40">
  <si>
    <t>http://fr.excelfunctions.eu/</t>
  </si>
  <si>
    <t>coupon</t>
  </si>
  <si>
    <t>%</t>
  </si>
  <si>
    <t>val. Nom. &amp; redemp price</t>
  </si>
  <si>
    <t>maturity</t>
  </si>
  <si>
    <t xml:space="preserve">VAN </t>
  </si>
  <si>
    <t>next coupon</t>
  </si>
  <si>
    <t>dirty price</t>
  </si>
  <si>
    <t>clean price</t>
  </si>
  <si>
    <t>yield</t>
  </si>
  <si>
    <t>settlement date</t>
  </si>
  <si>
    <t>exact dead line</t>
  </si>
  <si>
    <t xml:space="preserve">nominal cash flow </t>
  </si>
  <si>
    <t xml:space="preserve">discounted cash flow </t>
  </si>
  <si>
    <t>cash flow actual x délai</t>
  </si>
  <si>
    <t>dirty price calc</t>
  </si>
  <si>
    <t>accrued interest</t>
  </si>
  <si>
    <t>duration</t>
  </si>
  <si>
    <t>modified duration</t>
  </si>
  <si>
    <t>convexity</t>
  </si>
  <si>
    <t>benchmark</t>
  </si>
  <si>
    <t>(taux sans risque sur la même durée)</t>
  </si>
  <si>
    <t>spread</t>
  </si>
  <si>
    <t>164,3468 bp</t>
  </si>
  <si>
    <t>(risk premium en fonction du grade)</t>
  </si>
  <si>
    <t>1 bp = 1 basis point = 0,01 %</t>
  </si>
  <si>
    <t>discount rate taux d'a</t>
  </si>
  <si>
    <t>taux d'acctualisation</t>
  </si>
  <si>
    <t>maturité</t>
  </si>
  <si>
    <t>vie moyenne obligation</t>
  </si>
  <si>
    <t>val nom</t>
  </si>
  <si>
    <t>coupon  +remb</t>
  </si>
  <si>
    <t>(coupon  +remb) x durée</t>
  </si>
  <si>
    <t>vie moyenne = somme ligne 7 / somme ligne 6</t>
  </si>
  <si>
    <t>années</t>
  </si>
  <si>
    <t>mode de remboursement : ce n'est plus "in fine" cela devient "remboursement constant"</t>
  </si>
  <si>
    <t>prix</t>
  </si>
  <si>
    <t>prime d'émission</t>
  </si>
  <si>
    <t>prime de remboursmeent</t>
  </si>
  <si>
    <t>average life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</si>
</sst>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00000%"/>
    <numFmt numFmtId="165" formatCode="0.00000%"/>
    <numFmt numFmtId="166" formatCode="0.000"/>
    <numFmt numFmtId="167" formatCode="_-* #,##0.00000\ _€_-;\-* #,##0.00000\ _€_-;_-* &quot;-&quot;?????\ _€_-;_-@_-"/>
    <numFmt numFmtId="168" formatCode="0.000000"/>
    <numFmt numFmtId="169" formatCode="0.00000"/>
    <numFmt numFmtId="170" formatCode="_-* #,##0.0000000\ _€_-;\-* #,##0.0000000\ _€_-;_-* &quot;-&quot;?????\ _€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5">
    <xf numFmtId="0" fontId="0" fillId="0" borderId="0" xfId="0"/>
    <xf numFmtId="0" fontId="2" fillId="0" borderId="0" xfId="3"/>
    <xf numFmtId="0" fontId="0" fillId="0" borderId="1" xfId="0" applyFill="1" applyBorder="1"/>
    <xf numFmtId="0" fontId="0" fillId="0" borderId="0" xfId="0" applyFill="1"/>
    <xf numFmtId="14" fontId="0" fillId="0" borderId="1" xfId="0" applyNumberFormat="1" applyFill="1" applyBorder="1"/>
    <xf numFmtId="0" fontId="3" fillId="0" borderId="1" xfId="0" applyFont="1" applyFill="1" applyBorder="1"/>
    <xf numFmtId="164" fontId="0" fillId="0" borderId="1" xfId="2" applyNumberFormat="1" applyFont="1" applyFill="1" applyBorder="1"/>
    <xf numFmtId="165" fontId="0" fillId="0" borderId="0" xfId="0" applyNumberFormat="1" applyFill="1"/>
    <xf numFmtId="166" fontId="0" fillId="0" borderId="1" xfId="1" applyNumberFormat="1" applyFont="1" applyFill="1" applyBorder="1"/>
    <xf numFmtId="167" fontId="0" fillId="0" borderId="1" xfId="0" applyNumberFormat="1" applyFill="1" applyBorder="1"/>
    <xf numFmtId="167" fontId="0" fillId="0" borderId="0" xfId="0" applyNumberFormat="1"/>
    <xf numFmtId="0" fontId="0" fillId="2" borderId="0" xfId="0" applyFill="1"/>
    <xf numFmtId="168" fontId="0" fillId="0" borderId="1" xfId="0" applyNumberFormat="1" applyFill="1" applyBorder="1"/>
    <xf numFmtId="168" fontId="0" fillId="2" borderId="0" xfId="0" applyNumberFormat="1" applyFill="1"/>
    <xf numFmtId="167" fontId="0" fillId="2" borderId="0" xfId="0" applyNumberFormat="1" applyFill="1"/>
    <xf numFmtId="169" fontId="0" fillId="0" borderId="1" xfId="0" applyNumberFormat="1" applyFill="1" applyBorder="1"/>
    <xf numFmtId="170" fontId="0" fillId="0" borderId="1" xfId="0" applyNumberFormat="1" applyFill="1" applyBorder="1"/>
    <xf numFmtId="167" fontId="3" fillId="0" borderId="1" xfId="0" applyNumberFormat="1" applyFont="1" applyFill="1" applyBorder="1"/>
    <xf numFmtId="0" fontId="0" fillId="3" borderId="0" xfId="0" applyFill="1"/>
    <xf numFmtId="0" fontId="0" fillId="4" borderId="0" xfId="0" applyFill="1"/>
    <xf numFmtId="164" fontId="0" fillId="4" borderId="0" xfId="0" applyNumberFormat="1" applyFill="1"/>
    <xf numFmtId="165" fontId="0" fillId="4" borderId="0" xfId="0" applyNumberFormat="1" applyFill="1"/>
    <xf numFmtId="164" fontId="0" fillId="2" borderId="0" xfId="0" applyNumberFormat="1" applyFill="1"/>
    <xf numFmtId="0" fontId="0" fillId="5" borderId="0" xfId="0" applyFill="1"/>
    <xf numFmtId="168" fontId="0" fillId="0" borderId="0" xfId="0" applyNumberFormat="1"/>
  </cellXfs>
  <cellStyles count="4">
    <cellStyle name="Lien hypertexte" xfId="3" builtinId="8"/>
    <cellStyle name="Milliers" xfId="1" builtinId="3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9524</xdr:colOff>
      <xdr:row>5</xdr:row>
      <xdr:rowOff>6677</xdr:rowOff>
    </xdr:from>
    <xdr:to>
      <xdr:col>24</xdr:col>
      <xdr:colOff>592801</xdr:colOff>
      <xdr:row>36</xdr:row>
      <xdr:rowOff>171449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49" y="911552"/>
          <a:ext cx="12775277" cy="5774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3</xdr:row>
      <xdr:rowOff>38100</xdr:rowOff>
    </xdr:from>
    <xdr:to>
      <xdr:col>19</xdr:col>
      <xdr:colOff>256950</xdr:colOff>
      <xdr:row>24</xdr:row>
      <xdr:rowOff>38100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609600"/>
          <a:ext cx="8438925" cy="400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407458</xdr:colOff>
      <xdr:row>4</xdr:row>
      <xdr:rowOff>132292</xdr:rowOff>
    </xdr:from>
    <xdr:to>
      <xdr:col>3</xdr:col>
      <xdr:colOff>580640</xdr:colOff>
      <xdr:row>14</xdr:row>
      <xdr:rowOff>132292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458" y="894292"/>
          <a:ext cx="2459182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31087</xdr:colOff>
      <xdr:row>7</xdr:row>
      <xdr:rowOff>95250</xdr:rowOff>
    </xdr:from>
    <xdr:to>
      <xdr:col>3</xdr:col>
      <xdr:colOff>734879</xdr:colOff>
      <xdr:row>9</xdr:row>
      <xdr:rowOff>26459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317087" y="1428750"/>
          <a:ext cx="703792" cy="312209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32013</xdr:colOff>
      <xdr:row>11</xdr:row>
      <xdr:rowOff>61779</xdr:rowOff>
    </xdr:from>
    <xdr:to>
      <xdr:col>3</xdr:col>
      <xdr:colOff>735805</xdr:colOff>
      <xdr:row>12</xdr:row>
      <xdr:rowOff>183488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318013" y="2157279"/>
          <a:ext cx="703792" cy="312209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9</xdr:col>
      <xdr:colOff>511969</xdr:colOff>
      <xdr:row>1</xdr:row>
      <xdr:rowOff>71438</xdr:rowOff>
    </xdr:from>
    <xdr:to>
      <xdr:col>14</xdr:col>
      <xdr:colOff>54769</xdr:colOff>
      <xdr:row>15</xdr:row>
      <xdr:rowOff>14288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6719" y="261938"/>
          <a:ext cx="3352800" cy="260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fr.excelfunctions.e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fr.excelfunctions.eu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Z48"/>
  <sheetViews>
    <sheetView workbookViewId="0">
      <selection activeCell="R41" sqref="R41"/>
    </sheetView>
  </sheetViews>
  <sheetFormatPr baseColWidth="10" defaultRowHeight="14.5" x14ac:dyDescent="0.35"/>
  <cols>
    <col min="1" max="1" width="3.453125" customWidth="1"/>
    <col min="2" max="2" width="20.1796875" customWidth="1"/>
    <col min="3" max="3" width="13.1796875" bestFit="1" customWidth="1"/>
    <col min="4" max="4" width="14.7265625" bestFit="1" customWidth="1"/>
    <col min="6" max="6" width="15.81640625" customWidth="1"/>
    <col min="7" max="7" width="14" customWidth="1"/>
  </cols>
  <sheetData>
    <row r="1" spans="2:7" x14ac:dyDescent="0.35">
      <c r="B1" s="1" t="s">
        <v>0</v>
      </c>
    </row>
    <row r="2" spans="2:7" x14ac:dyDescent="0.35">
      <c r="B2" s="2" t="s">
        <v>1</v>
      </c>
      <c r="C2" s="2">
        <v>3.625</v>
      </c>
      <c r="D2" s="3" t="s">
        <v>2</v>
      </c>
      <c r="E2" s="3"/>
      <c r="F2" s="3"/>
    </row>
    <row r="3" spans="2:7" x14ac:dyDescent="0.35">
      <c r="B3" s="2" t="s">
        <v>3</v>
      </c>
      <c r="C3" s="2">
        <v>100</v>
      </c>
      <c r="D3" s="3" t="s">
        <v>2</v>
      </c>
      <c r="E3" s="3"/>
      <c r="F3" s="3"/>
    </row>
    <row r="4" spans="2:7" x14ac:dyDescent="0.35">
      <c r="B4" s="2" t="s">
        <v>4</v>
      </c>
      <c r="C4" s="4">
        <v>45186</v>
      </c>
      <c r="D4" s="3"/>
      <c r="E4" s="3"/>
      <c r="F4" s="3"/>
      <c r="G4" t="s">
        <v>5</v>
      </c>
    </row>
    <row r="5" spans="2:7" x14ac:dyDescent="0.35">
      <c r="B5" s="2" t="s">
        <v>6</v>
      </c>
      <c r="C5" s="4">
        <v>44456</v>
      </c>
      <c r="D5" s="3"/>
      <c r="E5" s="3"/>
      <c r="F5" s="3"/>
    </row>
    <row r="6" spans="2:7" x14ac:dyDescent="0.35">
      <c r="B6" s="2" t="s">
        <v>7</v>
      </c>
      <c r="C6" s="2">
        <v>108.385616</v>
      </c>
      <c r="D6" s="3"/>
      <c r="E6" s="3"/>
      <c r="F6" s="3"/>
    </row>
    <row r="7" spans="2:7" x14ac:dyDescent="0.35">
      <c r="B7" s="2" t="s">
        <v>8</v>
      </c>
      <c r="C7" s="5">
        <v>106.3</v>
      </c>
      <c r="D7" s="3"/>
      <c r="E7" s="3"/>
      <c r="F7" s="3"/>
    </row>
    <row r="8" spans="2:7" x14ac:dyDescent="0.35">
      <c r="B8" s="2" t="s">
        <v>9</v>
      </c>
      <c r="C8" s="6">
        <v>9.8112800000000003E-3</v>
      </c>
      <c r="D8" s="7" t="s">
        <v>2</v>
      </c>
      <c r="E8" s="3"/>
      <c r="F8" s="3"/>
    </row>
    <row r="9" spans="2:7" x14ac:dyDescent="0.35">
      <c r="B9" s="2" t="s">
        <v>10</v>
      </c>
      <c r="C9" s="4">
        <v>44301</v>
      </c>
      <c r="D9" s="2">
        <v>2021</v>
      </c>
      <c r="E9" s="2">
        <f>D9+1</f>
        <v>2022</v>
      </c>
      <c r="F9" s="2">
        <f t="shared" ref="F9" si="0">E9+1</f>
        <v>2023</v>
      </c>
    </row>
    <row r="10" spans="2:7" x14ac:dyDescent="0.35">
      <c r="B10" s="2" t="s">
        <v>11</v>
      </c>
      <c r="C10" s="2"/>
      <c r="D10" s="8">
        <f>(C5-C9)/365</f>
        <v>0.42465753424657532</v>
      </c>
      <c r="E10" s="9">
        <f>D10+1</f>
        <v>1.4246575342465753</v>
      </c>
      <c r="F10" s="9">
        <f>E10+1</f>
        <v>2.4246575342465753</v>
      </c>
      <c r="G10" s="10"/>
    </row>
    <row r="11" spans="2:7" x14ac:dyDescent="0.35">
      <c r="B11" s="2" t="s">
        <v>12</v>
      </c>
      <c r="C11" s="2"/>
      <c r="D11" s="2">
        <f>C2</f>
        <v>3.625</v>
      </c>
      <c r="E11" s="2">
        <f>D11</f>
        <v>3.625</v>
      </c>
      <c r="F11" s="2">
        <f>E11+C3</f>
        <v>103.625</v>
      </c>
      <c r="G11" s="11"/>
    </row>
    <row r="12" spans="2:7" x14ac:dyDescent="0.35">
      <c r="B12" s="2" t="s">
        <v>13</v>
      </c>
      <c r="C12" s="2"/>
      <c r="D12" s="12">
        <f>D11/(1+$C$8)^D10</f>
        <v>3.6100014017698325</v>
      </c>
      <c r="E12" s="12">
        <f t="shared" ref="E12:F12" si="1">E11/(1+$C$8)^E10</f>
        <v>3.5749267940142553</v>
      </c>
      <c r="F12" s="12">
        <f t="shared" si="1"/>
        <v>101.20068868087694</v>
      </c>
      <c r="G12" s="13"/>
    </row>
    <row r="13" spans="2:7" x14ac:dyDescent="0.35">
      <c r="B13" s="2" t="s">
        <v>14</v>
      </c>
      <c r="C13" s="2"/>
      <c r="D13" s="9">
        <f>D12*D10</f>
        <v>1.5330142939022575</v>
      </c>
      <c r="E13" s="9">
        <f t="shared" ref="E13:F13" si="2">E12*E10</f>
        <v>5.0930463914723632</v>
      </c>
      <c r="F13" s="9">
        <f t="shared" si="2"/>
        <v>245.37701228103037</v>
      </c>
      <c r="G13" s="14"/>
    </row>
    <row r="14" spans="2:7" x14ac:dyDescent="0.35">
      <c r="B14" s="2"/>
      <c r="C14" s="2"/>
      <c r="D14" s="3"/>
      <c r="E14" s="3"/>
      <c r="F14" s="3"/>
    </row>
    <row r="15" spans="2:7" x14ac:dyDescent="0.35">
      <c r="B15" s="2" t="s">
        <v>15</v>
      </c>
      <c r="C15" s="15">
        <f>SUM(D12:F12)</f>
        <v>108.38561687666102</v>
      </c>
      <c r="D15" s="3"/>
      <c r="E15" s="3"/>
      <c r="F15" s="3"/>
    </row>
    <row r="16" spans="2:7" x14ac:dyDescent="0.35">
      <c r="B16" s="2" t="s">
        <v>16</v>
      </c>
      <c r="C16" s="16">
        <f>C2*(1-D10)</f>
        <v>2.0856164383561646</v>
      </c>
      <c r="D16" s="3"/>
      <c r="E16" s="3"/>
      <c r="F16" s="3"/>
    </row>
    <row r="17" spans="2:6" x14ac:dyDescent="0.35">
      <c r="B17" s="2" t="s">
        <v>8</v>
      </c>
      <c r="C17" s="17">
        <f>C15-C16</f>
        <v>106.30000043830485</v>
      </c>
      <c r="D17" s="3"/>
      <c r="E17" s="3"/>
      <c r="F17" s="3"/>
    </row>
    <row r="18" spans="2:6" x14ac:dyDescent="0.35">
      <c r="B18" s="2" t="s">
        <v>17</v>
      </c>
      <c r="C18" s="9">
        <f>SUM(D13:F13)/C15</f>
        <v>2.3250600977173526</v>
      </c>
      <c r="D18" s="3"/>
      <c r="E18" s="3"/>
      <c r="F18" s="3"/>
    </row>
    <row r="19" spans="2:6" x14ac:dyDescent="0.35">
      <c r="B19" s="2" t="s">
        <v>18</v>
      </c>
      <c r="C19" s="2">
        <f>-C18/(1+C8)</f>
        <v>-2.3024699206344303</v>
      </c>
      <c r="D19" s="3" t="s">
        <v>2</v>
      </c>
      <c r="E19" s="3"/>
      <c r="F19" s="3"/>
    </row>
    <row r="20" spans="2:6" x14ac:dyDescent="0.35">
      <c r="B20" s="2" t="s">
        <v>19</v>
      </c>
      <c r="C20" s="2"/>
      <c r="D20" s="3"/>
      <c r="E20" s="3"/>
      <c r="F20" s="3"/>
    </row>
    <row r="22" spans="2:6" x14ac:dyDescent="0.35">
      <c r="B22" s="18"/>
    </row>
    <row r="23" spans="2:6" x14ac:dyDescent="0.35">
      <c r="B23" s="18" t="s">
        <v>39</v>
      </c>
      <c r="C23">
        <f>SUM(D23:F23)/SUM(D11:F11)</f>
        <v>2.3265741069635988</v>
      </c>
      <c r="D23">
        <f>D11*D10</f>
        <v>1.5393835616438356</v>
      </c>
      <c r="E23">
        <f t="shared" ref="E23:F23" si="3">E11*E10</f>
        <v>5.1643835616438354</v>
      </c>
      <c r="F23">
        <f t="shared" si="3"/>
        <v>251.25513698630135</v>
      </c>
    </row>
    <row r="41" spans="22:26" x14ac:dyDescent="0.35">
      <c r="V41" s="19" t="s">
        <v>20</v>
      </c>
      <c r="W41" s="20">
        <v>-6.6233999999999998E-3</v>
      </c>
      <c r="X41" t="s">
        <v>21</v>
      </c>
    </row>
    <row r="42" spans="22:26" x14ac:dyDescent="0.35">
      <c r="V42" t="s">
        <v>22</v>
      </c>
      <c r="W42" t="s">
        <v>23</v>
      </c>
      <c r="X42" t="s">
        <v>24</v>
      </c>
    </row>
    <row r="44" spans="22:26" x14ac:dyDescent="0.35">
      <c r="V44" t="s">
        <v>25</v>
      </c>
    </row>
    <row r="46" spans="22:26" x14ac:dyDescent="0.35">
      <c r="V46" t="s">
        <v>22</v>
      </c>
      <c r="W46" s="21">
        <v>1.643468E-2</v>
      </c>
    </row>
    <row r="48" spans="22:26" x14ac:dyDescent="0.35">
      <c r="V48" t="s">
        <v>9</v>
      </c>
      <c r="W48" s="22">
        <f>W41+W46</f>
        <v>9.8112800000000003E-3</v>
      </c>
      <c r="Y48" t="s">
        <v>26</v>
      </c>
      <c r="Z48" t="s">
        <v>27</v>
      </c>
    </row>
  </sheetData>
  <hyperlinks>
    <hyperlink ref="B1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F23"/>
  <sheetViews>
    <sheetView workbookViewId="0">
      <selection activeCell="F11" sqref="F11"/>
    </sheetView>
  </sheetViews>
  <sheetFormatPr baseColWidth="10" defaultRowHeight="14.5" x14ac:dyDescent="0.35"/>
  <cols>
    <col min="1" max="1" width="3.453125" customWidth="1"/>
    <col min="2" max="2" width="20.1796875" customWidth="1"/>
    <col min="3" max="3" width="13.1796875" bestFit="1" customWidth="1"/>
    <col min="4" max="4" width="14.7265625" bestFit="1" customWidth="1"/>
    <col min="6" max="6" width="15.81640625" customWidth="1"/>
  </cols>
  <sheetData>
    <row r="1" spans="2:6" x14ac:dyDescent="0.35">
      <c r="B1" s="1" t="s">
        <v>0</v>
      </c>
    </row>
    <row r="2" spans="2:6" x14ac:dyDescent="0.35">
      <c r="B2" s="2" t="s">
        <v>1</v>
      </c>
      <c r="C2" s="2">
        <v>0</v>
      </c>
      <c r="D2" s="3" t="s">
        <v>2</v>
      </c>
      <c r="E2" s="3"/>
      <c r="F2" s="3"/>
    </row>
    <row r="3" spans="2:6" x14ac:dyDescent="0.35">
      <c r="B3" s="2" t="s">
        <v>3</v>
      </c>
      <c r="C3" s="2">
        <v>100</v>
      </c>
      <c r="D3" s="3" t="s">
        <v>2</v>
      </c>
      <c r="E3" s="3"/>
      <c r="F3" s="3"/>
    </row>
    <row r="4" spans="2:6" x14ac:dyDescent="0.35">
      <c r="B4" s="2" t="s">
        <v>4</v>
      </c>
      <c r="C4" s="4">
        <v>47447</v>
      </c>
      <c r="D4" s="3"/>
      <c r="E4" s="3"/>
      <c r="F4" s="3"/>
    </row>
    <row r="5" spans="2:6" x14ac:dyDescent="0.35">
      <c r="B5" s="2" t="s">
        <v>6</v>
      </c>
      <c r="C5" s="4">
        <v>44160</v>
      </c>
      <c r="D5" s="3"/>
      <c r="E5" s="3"/>
      <c r="F5" s="3"/>
    </row>
    <row r="6" spans="2:6" x14ac:dyDescent="0.35">
      <c r="B6" s="2" t="s">
        <v>7</v>
      </c>
      <c r="C6" s="2">
        <v>99.646500000000003</v>
      </c>
      <c r="D6" s="3"/>
      <c r="E6" s="3"/>
      <c r="F6" s="3"/>
    </row>
    <row r="7" spans="2:6" x14ac:dyDescent="0.35">
      <c r="B7" s="2" t="s">
        <v>8</v>
      </c>
      <c r="C7" s="5">
        <v>99.646500000000003</v>
      </c>
      <c r="D7" s="3"/>
      <c r="E7" s="3"/>
      <c r="F7" s="3"/>
    </row>
    <row r="8" spans="2:6" x14ac:dyDescent="0.35">
      <c r="B8" s="2" t="s">
        <v>9</v>
      </c>
      <c r="C8" s="6">
        <v>3.5989000000000003E-4</v>
      </c>
      <c r="D8" s="7" t="s">
        <v>2</v>
      </c>
      <c r="E8" s="3"/>
      <c r="F8" s="3"/>
    </row>
    <row r="9" spans="2:6" x14ac:dyDescent="0.35">
      <c r="B9" s="2" t="s">
        <v>10</v>
      </c>
      <c r="C9" s="4">
        <v>43852</v>
      </c>
      <c r="D9" s="2">
        <v>2021</v>
      </c>
      <c r="E9" s="2">
        <f>D9+1</f>
        <v>2022</v>
      </c>
      <c r="F9" s="2">
        <f>E9+7</f>
        <v>2029</v>
      </c>
    </row>
    <row r="10" spans="2:6" x14ac:dyDescent="0.35">
      <c r="B10" s="2" t="s">
        <v>11</v>
      </c>
      <c r="C10" s="2"/>
      <c r="D10" s="8">
        <f>(C5-C9)/366</f>
        <v>0.84153005464480879</v>
      </c>
      <c r="E10" s="9"/>
      <c r="F10" s="9">
        <f>D10+9</f>
        <v>9.8415300546448083</v>
      </c>
    </row>
    <row r="11" spans="2:6" x14ac:dyDescent="0.35">
      <c r="B11" s="2" t="s">
        <v>12</v>
      </c>
      <c r="C11" s="2"/>
      <c r="D11" s="2">
        <f>C2</f>
        <v>0</v>
      </c>
      <c r="E11" s="2">
        <f>D11</f>
        <v>0</v>
      </c>
      <c r="F11" s="2">
        <f>E11+C3</f>
        <v>100</v>
      </c>
    </row>
    <row r="12" spans="2:6" x14ac:dyDescent="0.35">
      <c r="B12" s="2" t="s">
        <v>13</v>
      </c>
      <c r="C12" s="2"/>
      <c r="D12" s="12">
        <f>D11/(1+$C$8)^D10</f>
        <v>0</v>
      </c>
      <c r="E12" s="12">
        <f t="shared" ref="E12:F12" si="0">E11/(1+$C$8)^E10</f>
        <v>0</v>
      </c>
      <c r="F12" s="12">
        <f t="shared" si="0"/>
        <v>99.646503170115068</v>
      </c>
    </row>
    <row r="13" spans="2:6" x14ac:dyDescent="0.35">
      <c r="B13" s="2" t="s">
        <v>14</v>
      </c>
      <c r="C13" s="2"/>
      <c r="D13" s="9">
        <f>D12*D10</f>
        <v>0</v>
      </c>
      <c r="E13" s="9">
        <f t="shared" ref="E13:F13" si="1">E12*E10</f>
        <v>0</v>
      </c>
      <c r="F13" s="9">
        <f t="shared" si="1"/>
        <v>980.67405578894659</v>
      </c>
    </row>
    <row r="14" spans="2:6" x14ac:dyDescent="0.35">
      <c r="B14" s="2"/>
      <c r="C14" s="2"/>
      <c r="D14" s="3"/>
      <c r="E14" s="3"/>
      <c r="F14" s="3"/>
    </row>
    <row r="15" spans="2:6" x14ac:dyDescent="0.35">
      <c r="B15" s="2" t="s">
        <v>15</v>
      </c>
      <c r="C15" s="15">
        <f>SUM(D12:F12)</f>
        <v>99.646503170115068</v>
      </c>
      <c r="D15" s="3"/>
      <c r="E15" s="3"/>
      <c r="F15" s="3"/>
    </row>
    <row r="16" spans="2:6" x14ac:dyDescent="0.35">
      <c r="B16" s="2" t="s">
        <v>16</v>
      </c>
      <c r="C16" s="16">
        <f>C2*(1-D10)</f>
        <v>0</v>
      </c>
      <c r="D16" s="3"/>
      <c r="E16" s="3"/>
      <c r="F16" s="3"/>
    </row>
    <row r="17" spans="2:6" x14ac:dyDescent="0.35">
      <c r="B17" s="2" t="s">
        <v>8</v>
      </c>
      <c r="C17" s="17">
        <f>C15-C16</f>
        <v>99.646503170115068</v>
      </c>
      <c r="D17" s="3"/>
      <c r="E17" s="3"/>
      <c r="F17" s="3"/>
    </row>
    <row r="18" spans="2:6" x14ac:dyDescent="0.35">
      <c r="B18" s="2" t="s">
        <v>17</v>
      </c>
      <c r="C18" s="9">
        <f>SUM(D13:F13)/C15</f>
        <v>9.8415300546448083</v>
      </c>
      <c r="D18" s="3"/>
      <c r="E18" s="3"/>
      <c r="F18" s="3"/>
    </row>
    <row r="19" spans="2:6" x14ac:dyDescent="0.35">
      <c r="B19" s="2" t="s">
        <v>18</v>
      </c>
      <c r="C19" s="2">
        <f>-C18/(1+C8)</f>
        <v>-9.8379894606178269</v>
      </c>
      <c r="D19" s="3" t="s">
        <v>2</v>
      </c>
      <c r="E19" s="3"/>
      <c r="F19" s="3"/>
    </row>
    <row r="20" spans="2:6" x14ac:dyDescent="0.35">
      <c r="B20" s="2" t="s">
        <v>19</v>
      </c>
      <c r="C20" s="2"/>
      <c r="D20" s="3"/>
      <c r="E20" s="3"/>
      <c r="F20" s="3"/>
    </row>
    <row r="22" spans="2:6" x14ac:dyDescent="0.35">
      <c r="B22" s="18"/>
    </row>
    <row r="23" spans="2:6" x14ac:dyDescent="0.35">
      <c r="B23" s="18" t="s">
        <v>39</v>
      </c>
      <c r="C23">
        <f>SUM(D23:F23)/SUM(D11:F11)</f>
        <v>9.8415300546448083</v>
      </c>
      <c r="D23">
        <f>D11*D10</f>
        <v>0</v>
      </c>
      <c r="E23">
        <f t="shared" ref="E23:F23" si="2">E11*E10</f>
        <v>0</v>
      </c>
      <c r="F23">
        <f t="shared" si="2"/>
        <v>984.15300546448088</v>
      </c>
    </row>
  </sheetData>
  <hyperlinks>
    <hyperlink ref="B1" r:id="rId1" xr:uid="{00000000-0004-0000-0100-000000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I19"/>
  <sheetViews>
    <sheetView workbookViewId="0">
      <selection activeCell="G41" sqref="G41"/>
    </sheetView>
  </sheetViews>
  <sheetFormatPr baseColWidth="10" defaultRowHeight="14.5" x14ac:dyDescent="0.35"/>
  <cols>
    <col min="5" max="5" width="21.453125" customWidth="1"/>
  </cols>
  <sheetData>
    <row r="2" spans="3:9" x14ac:dyDescent="0.35">
      <c r="F2" t="s">
        <v>28</v>
      </c>
      <c r="G2">
        <v>4</v>
      </c>
    </row>
    <row r="3" spans="3:9" x14ac:dyDescent="0.35">
      <c r="C3" t="s">
        <v>29</v>
      </c>
      <c r="F3" t="s">
        <v>1</v>
      </c>
      <c r="G3">
        <v>5</v>
      </c>
    </row>
    <row r="4" spans="3:9" x14ac:dyDescent="0.35">
      <c r="F4" t="s">
        <v>30</v>
      </c>
      <c r="G4">
        <v>100</v>
      </c>
    </row>
    <row r="5" spans="3:9" x14ac:dyDescent="0.35">
      <c r="F5">
        <v>1</v>
      </c>
      <c r="G5">
        <v>2</v>
      </c>
      <c r="H5">
        <v>3</v>
      </c>
      <c r="I5">
        <v>4</v>
      </c>
    </row>
    <row r="6" spans="3:9" x14ac:dyDescent="0.35">
      <c r="E6" t="s">
        <v>31</v>
      </c>
      <c r="F6" s="18">
        <f>$G$3</f>
        <v>5</v>
      </c>
      <c r="G6" s="18">
        <f t="shared" ref="G6:H6" si="0">$G$3</f>
        <v>5</v>
      </c>
      <c r="H6" s="18">
        <f t="shared" si="0"/>
        <v>5</v>
      </c>
      <c r="I6" s="18">
        <f>$G$3+100</f>
        <v>105</v>
      </c>
    </row>
    <row r="7" spans="3:9" x14ac:dyDescent="0.35">
      <c r="E7" t="s">
        <v>32</v>
      </c>
      <c r="F7" s="23">
        <f>F6*F5</f>
        <v>5</v>
      </c>
      <c r="G7" s="23">
        <f t="shared" ref="G7:I7" si="1">G6*G5</f>
        <v>10</v>
      </c>
      <c r="H7" s="23">
        <f t="shared" si="1"/>
        <v>15</v>
      </c>
      <c r="I7" s="23">
        <f t="shared" si="1"/>
        <v>420</v>
      </c>
    </row>
    <row r="9" spans="3:9" x14ac:dyDescent="0.35">
      <c r="E9" t="s">
        <v>33</v>
      </c>
      <c r="H9">
        <f>SUM(F7:I7)/SUM(F6:I6)</f>
        <v>3.75</v>
      </c>
      <c r="I9" t="s">
        <v>34</v>
      </c>
    </row>
    <row r="12" spans="3:9" x14ac:dyDescent="0.35">
      <c r="E12" t="s">
        <v>35</v>
      </c>
    </row>
    <row r="13" spans="3:9" x14ac:dyDescent="0.35">
      <c r="F13" t="s">
        <v>1</v>
      </c>
      <c r="G13">
        <v>5</v>
      </c>
    </row>
    <row r="14" spans="3:9" x14ac:dyDescent="0.35">
      <c r="F14" t="s">
        <v>30</v>
      </c>
      <c r="G14">
        <v>100</v>
      </c>
    </row>
    <row r="15" spans="3:9" x14ac:dyDescent="0.35">
      <c r="F15">
        <v>1</v>
      </c>
      <c r="G15">
        <v>2</v>
      </c>
      <c r="H15">
        <v>3</v>
      </c>
      <c r="I15">
        <v>4</v>
      </c>
    </row>
    <row r="16" spans="3:9" x14ac:dyDescent="0.35">
      <c r="E16" t="s">
        <v>31</v>
      </c>
      <c r="F16" s="18">
        <f>5+25</f>
        <v>30</v>
      </c>
      <c r="G16" s="18">
        <f>3.75+25</f>
        <v>28.75</v>
      </c>
      <c r="H16" s="18">
        <f>2.5+25</f>
        <v>27.5</v>
      </c>
      <c r="I16" s="18">
        <f>1.75+25</f>
        <v>26.75</v>
      </c>
    </row>
    <row r="17" spans="5:9" x14ac:dyDescent="0.35">
      <c r="E17" t="s">
        <v>32</v>
      </c>
      <c r="F17" s="23">
        <f>F16*F15</f>
        <v>30</v>
      </c>
      <c r="G17" s="23">
        <f t="shared" ref="G17:I17" si="2">G16*G15</f>
        <v>57.5</v>
      </c>
      <c r="H17" s="23">
        <f t="shared" si="2"/>
        <v>82.5</v>
      </c>
      <c r="I17" s="23">
        <f t="shared" si="2"/>
        <v>107</v>
      </c>
    </row>
    <row r="19" spans="5:9" x14ac:dyDescent="0.35">
      <c r="E19" t="s">
        <v>33</v>
      </c>
      <c r="H19">
        <f>SUM(F17:I17)/SUM(F16:I16)</f>
        <v>2.4513274336283186</v>
      </c>
      <c r="I19" t="s">
        <v>34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5:H17"/>
  <sheetViews>
    <sheetView tabSelected="1" workbookViewId="0">
      <selection activeCell="D25" sqref="D25"/>
    </sheetView>
  </sheetViews>
  <sheetFormatPr baseColWidth="10" defaultRowHeight="14.5" x14ac:dyDescent="0.35"/>
  <cols>
    <col min="3" max="3" width="24.54296875" customWidth="1"/>
  </cols>
  <sheetData>
    <row r="5" spans="3:8" x14ac:dyDescent="0.35">
      <c r="C5" t="s">
        <v>1</v>
      </c>
      <c r="D5">
        <v>3</v>
      </c>
    </row>
    <row r="7" spans="3:8" x14ac:dyDescent="0.35">
      <c r="C7" s="2" t="s">
        <v>9</v>
      </c>
      <c r="D7" s="6">
        <v>3.3000000000000002E-2</v>
      </c>
      <c r="E7" s="7" t="s">
        <v>2</v>
      </c>
      <c r="F7" s="3"/>
      <c r="G7" s="3"/>
    </row>
    <row r="8" spans="3:8" x14ac:dyDescent="0.35">
      <c r="C8" s="2" t="s">
        <v>10</v>
      </c>
      <c r="D8" s="4">
        <v>44301</v>
      </c>
      <c r="E8" s="2">
        <v>2021</v>
      </c>
      <c r="F8" s="2">
        <f>E8+1</f>
        <v>2022</v>
      </c>
      <c r="G8" s="2">
        <f t="shared" ref="G8:H8" si="0">F8+1</f>
        <v>2023</v>
      </c>
      <c r="H8" s="2">
        <f t="shared" si="0"/>
        <v>2024</v>
      </c>
    </row>
    <row r="9" spans="3:8" x14ac:dyDescent="0.35">
      <c r="C9" s="2" t="s">
        <v>11</v>
      </c>
      <c r="D9" s="2"/>
      <c r="E9" s="8">
        <v>1</v>
      </c>
      <c r="F9" s="9">
        <f>E9+1</f>
        <v>2</v>
      </c>
      <c r="G9" s="9">
        <f>F9+1</f>
        <v>3</v>
      </c>
      <c r="H9" s="9">
        <f>G9+1</f>
        <v>4</v>
      </c>
    </row>
    <row r="10" spans="3:8" x14ac:dyDescent="0.35">
      <c r="C10" s="2" t="s">
        <v>12</v>
      </c>
      <c r="D10" s="2"/>
      <c r="E10" s="2">
        <f>D5</f>
        <v>3</v>
      </c>
      <c r="F10" s="2">
        <f>E10</f>
        <v>3</v>
      </c>
      <c r="G10" s="2">
        <f>F10+D2</f>
        <v>3</v>
      </c>
      <c r="H10" s="2">
        <f>G10+100</f>
        <v>103</v>
      </c>
    </row>
    <row r="11" spans="3:8" x14ac:dyDescent="0.35">
      <c r="C11" s="2" t="s">
        <v>13</v>
      </c>
      <c r="D11" s="2"/>
      <c r="E11" s="12">
        <f>E10/(1+$D$7)^E9</f>
        <v>2.9041626331074544</v>
      </c>
      <c r="F11" s="12">
        <f t="shared" ref="F11:H11" si="1">F10/(1+$D$7)^F9</f>
        <v>2.811386866512541</v>
      </c>
      <c r="G11" s="12">
        <f t="shared" si="1"/>
        <v>2.7215748949782586</v>
      </c>
      <c r="H11" s="12">
        <f t="shared" si="1"/>
        <v>90.455699962168651</v>
      </c>
    </row>
    <row r="12" spans="3:8" x14ac:dyDescent="0.35">
      <c r="C12" s="2" t="s">
        <v>14</v>
      </c>
      <c r="D12" s="2"/>
      <c r="E12" s="9" t="e">
        <f>E11*D75E9</f>
        <v>#NAME?</v>
      </c>
      <c r="F12" s="9">
        <f t="shared" ref="F12:G12" si="2">F11*F9</f>
        <v>5.622773733025082</v>
      </c>
      <c r="G12" s="9">
        <f t="shared" si="2"/>
        <v>8.1647246849347752</v>
      </c>
      <c r="H12" s="9">
        <f t="shared" ref="H12" si="3">H11*H9</f>
        <v>361.82279984867461</v>
      </c>
    </row>
    <row r="14" spans="3:8" x14ac:dyDescent="0.35">
      <c r="C14" t="s">
        <v>36</v>
      </c>
      <c r="D14" s="24">
        <f>SUM(E11:H11)</f>
        <v>98.892824356766909</v>
      </c>
    </row>
    <row r="16" spans="3:8" x14ac:dyDescent="0.35">
      <c r="C16" t="s">
        <v>37</v>
      </c>
      <c r="D16" s="24">
        <f>D14-100</f>
        <v>-1.1071756432330915</v>
      </c>
    </row>
    <row r="17" spans="3:4" x14ac:dyDescent="0.35">
      <c r="C17" t="s">
        <v>38</v>
      </c>
      <c r="D17">
        <f>D16*(1+D7)^4</f>
        <v>-1.2607175810999536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ACCOR 2021</vt:lpstr>
      <vt:lpstr>O coupon</vt:lpstr>
      <vt:lpstr>duration</vt:lpstr>
      <vt:lpstr>émission</vt:lpstr>
    </vt:vector>
  </TitlesOfParts>
  <Company>Kegde Business School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Gruson Pierre</dc:creator>
  <cp:lastModifiedBy>DESCAMPS Emma</cp:lastModifiedBy>
  <dcterms:created xsi:type="dcterms:W3CDTF">2021-05-31T20:08:26Z</dcterms:created>
  <dcterms:modified xsi:type="dcterms:W3CDTF">2022-05-31T15:19:05Z</dcterms:modified>
</cp:coreProperties>
</file>